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3820" windowHeight="12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Evaluation</author>
  </authors>
  <commentList>
    <comment ref="F32" authorId="0">
      <text>
        <r>
          <rPr>
            <sz val="8"/>
            <rFont val="Tahoma"/>
            <family val="0"/>
          </rPr>
          <t xml:space="preserve">sysmark 2007 score from anandtech, with atom 230 as baseline
</t>
        </r>
      </text>
    </comment>
    <comment ref="E32" authorId="0">
      <text>
        <r>
          <rPr>
            <sz val="8"/>
            <rFont val="Tahoma"/>
            <family val="2"/>
          </rPr>
          <t>idle numbers are estimates / averages / metered and sometimes even guessed... numbers reported on the web fluctuate wildly</t>
        </r>
        <r>
          <rPr>
            <sz val="8"/>
            <rFont val="Tahoma"/>
            <family val="0"/>
          </rPr>
          <t xml:space="preserve">
</t>
        </r>
      </text>
    </comment>
    <comment ref="M32" authorId="0">
      <text>
        <r>
          <rPr>
            <sz val="8"/>
            <rFont val="Tahoma"/>
            <family val="2"/>
          </rPr>
          <t>assuming stronger CPU's need less time to run peak power, an intel atom would run flat out 4 hours</t>
        </r>
        <r>
          <rPr>
            <sz val="8"/>
            <rFont val="Tahoma"/>
            <family val="0"/>
          </rPr>
          <t xml:space="preserve">
</t>
        </r>
      </text>
    </comment>
    <comment ref="J32" authorId="0">
      <text>
        <r>
          <rPr>
            <sz val="8"/>
            <rFont val="Tahoma"/>
            <family val="2"/>
          </rPr>
          <t>subtract 10%, any heat generated helps keeping your feet warm ie. reduces heating cost</t>
        </r>
      </text>
    </comment>
    <comment ref="F40" authorId="0">
      <text>
        <r>
          <rPr>
            <sz val="8"/>
            <rFont val="Tahoma"/>
            <family val="2"/>
          </rPr>
          <t>sysmark score of 90 is a guess</t>
        </r>
        <r>
          <rPr>
            <sz val="8"/>
            <rFont val="Tahoma"/>
            <family val="0"/>
          </rPr>
          <t xml:space="preserve">
</t>
        </r>
      </text>
    </comment>
    <comment ref="G32" authorId="0">
      <text>
        <r>
          <rPr>
            <sz val="8"/>
            <rFont val="Tahoma"/>
            <family val="2"/>
          </rPr>
          <t>assuming stronger CPU's need less time to run peak power, an intel atom would run flat out 4 hours whislt an I3 would only need 1.5 hour and be idle the remainder</t>
        </r>
        <r>
          <rPr>
            <sz val="8"/>
            <rFont val="Tahoma"/>
            <family val="0"/>
          </rPr>
          <t xml:space="preserve">
</t>
        </r>
      </text>
    </comment>
    <comment ref="F41" authorId="0">
      <text>
        <r>
          <rPr>
            <sz val="8"/>
            <rFont val="Tahoma"/>
            <family val="2"/>
          </rPr>
          <t xml:space="preserve">sysmark score of 190 is an estimate, it seems to keep up with the i3 fairly well
</t>
        </r>
        <r>
          <rPr>
            <sz val="8"/>
            <rFont val="Tahoma"/>
            <family val="0"/>
          </rPr>
          <t xml:space="preserve">
</t>
        </r>
      </text>
    </comment>
    <comment ref="F34" authorId="0">
      <text>
        <r>
          <rPr>
            <sz val="8"/>
            <rFont val="Tahoma"/>
            <family val="2"/>
          </rPr>
          <t>though, to be fair, it can't run anything :-)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<sst xmlns="http://schemas.openxmlformats.org/spreadsheetml/2006/main" count="80" uniqueCount="63">
  <si>
    <t>transport</t>
  </si>
  <si>
    <t>generating</t>
  </si>
  <si>
    <t>tax</t>
  </si>
  <si>
    <t>---------</t>
  </si>
  <si>
    <t>kwhr</t>
  </si>
  <si>
    <t>day</t>
  </si>
  <si>
    <t>night</t>
  </si>
  <si>
    <t>euro</t>
  </si>
  <si>
    <t>effective price / kwhr</t>
  </si>
  <si>
    <t>euro / kwhr</t>
  </si>
  <si>
    <t>idle</t>
  </si>
  <si>
    <t>Atom 230</t>
  </si>
  <si>
    <t>Atom D510</t>
  </si>
  <si>
    <t>Amd Ahtlon II X2 255</t>
  </si>
  <si>
    <t>idle hrs</t>
  </si>
  <si>
    <t>peak hrs</t>
  </si>
  <si>
    <t>perf index</t>
  </si>
  <si>
    <t>daily kwhr</t>
  </si>
  <si>
    <t>cost / day</t>
  </si>
  <si>
    <t>cost / yr</t>
  </si>
  <si>
    <t>TFT screen 17" Philips</t>
  </si>
  <si>
    <t>Amd 64</t>
  </si>
  <si>
    <t>wasted</t>
  </si>
  <si>
    <t>reuse of heat</t>
  </si>
  <si>
    <t>thus wasted</t>
  </si>
  <si>
    <t>Dell XPS720</t>
  </si>
  <si>
    <t>xNAS</t>
  </si>
  <si>
    <t>use W</t>
  </si>
  <si>
    <t>peak W</t>
  </si>
  <si>
    <t>kwhr /day</t>
  </si>
  <si>
    <t>Labtec 4.1 amp</t>
  </si>
  <si>
    <t>euro / yr</t>
  </si>
  <si>
    <t>USB hub 1 (small power supply)</t>
  </si>
  <si>
    <t>USB hub 2 (large power supply)</t>
  </si>
  <si>
    <t>Wifi Router Thomson Speedtouch</t>
  </si>
  <si>
    <t>Panasonic Dect telephone 1</t>
  </si>
  <si>
    <t>Panasonic Dect telephone 2</t>
  </si>
  <si>
    <t>Brother MFC</t>
  </si>
  <si>
    <t>DIY Subwoofer</t>
  </si>
  <si>
    <t xml:space="preserve"> </t>
  </si>
  <si>
    <t xml:space="preserve">   </t>
  </si>
  <si>
    <t>always on</t>
  </si>
  <si>
    <t>Local energy tarif</t>
  </si>
  <si>
    <t>Heat reuse</t>
  </si>
  <si>
    <t>used for calculations</t>
  </si>
  <si>
    <t>energy used is primarily turned into heat, if you live in a cold climate this actually helps heating your house</t>
  </si>
  <si>
    <t>if you live in a warm climate you'll end up with a negative number if your airconditioner has to deliver additional cooling!</t>
  </si>
  <si>
    <t>Actual metered power consumption</t>
  </si>
  <si>
    <t>metered using a Cresta power meter (similar to a 'kill-a-watt')</t>
  </si>
  <si>
    <t>Machine power consumption</t>
  </si>
  <si>
    <t>nr of hours an atom 230 would have to run at peak power to perform requested activities</t>
  </si>
  <si>
    <t>nr of hours system is in standby or off (assuming off consumes 1 watt per hours)</t>
  </si>
  <si>
    <t>I don't own all configurations, some numbers were obtained elsewhere, all measurements done without external devices and screens</t>
  </si>
  <si>
    <t>note</t>
  </si>
  <si>
    <t>device</t>
  </si>
  <si>
    <t>platform / device</t>
  </si>
  <si>
    <t>5 hdd's 1 gts260</t>
  </si>
  <si>
    <t>Core i3 2100</t>
  </si>
  <si>
    <t>on-board graphics</t>
  </si>
  <si>
    <t>idle W</t>
  </si>
  <si>
    <t>obviously, power consumption is entirely depending on the actual configuration, and some of these systems had 2 instead of 1 harddrive</t>
  </si>
  <si>
    <t>Ziggo Technicolor Router</t>
  </si>
  <si>
    <t>Pentium Gxxx</t>
  </si>
</sst>
</file>

<file path=xl/styles.xml><?xml version="1.0" encoding="utf-8"?>
<styleSheet xmlns="http://schemas.openxmlformats.org/spreadsheetml/2006/main">
  <numFmts count="17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#,##0;&quot;€&quot;\-#,##0"/>
    <numFmt numFmtId="165" formatCode="&quot;€&quot;#,##0;[Red]&quot;€&quot;\-#,##0"/>
    <numFmt numFmtId="166" formatCode="&quot;€&quot;#,##0.00;&quot;€&quot;\-#,##0.00"/>
    <numFmt numFmtId="167" formatCode="&quot;€&quot;#,##0.00;[Red]&quot;€&quot;\-#,##0.00"/>
    <numFmt numFmtId="168" formatCode="_ &quot;€&quot;* #,##0_ ;_ &quot;€&quot;* \-#,##0_ ;_ &quot;€&quot;* &quot;-&quot;_ ;_ @_ "/>
    <numFmt numFmtId="169" formatCode="_ * #,##0_ ;_ * \-#,##0_ ;_ * &quot;-&quot;_ ;_ @_ "/>
    <numFmt numFmtId="170" formatCode="_ &quot;€&quot;* #,##0.00_ ;_ &quot;€&quot;* \-#,##0.00_ ;_ &quot;€&quot;* &quot;-&quot;??_ ;_ @_ "/>
    <numFmt numFmtId="171" formatCode="_ * #,##0.00_ ;_ * \-#,##0.00_ ;_ * &quot;-&quot;??_ ;_ @_ "/>
    <numFmt numFmtId="172" formatCode="0.0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8"/>
      <name val="Tahoma"/>
      <family val="0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 quotePrefix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0" fillId="33" borderId="0" xfId="0" applyFill="1" applyAlignment="1">
      <alignment/>
    </xf>
    <xf numFmtId="172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U23449"/>
  <sheetViews>
    <sheetView tabSelected="1" zoomScalePageLayoutView="0" workbookViewId="0" topLeftCell="A16">
      <selection activeCell="S38" sqref="S38"/>
    </sheetView>
  </sheetViews>
  <sheetFormatPr defaultColWidth="9.140625" defaultRowHeight="12.75"/>
  <cols>
    <col min="1" max="1" width="2.7109375" style="0" customWidth="1"/>
    <col min="2" max="2" width="18.28125" style="0" customWidth="1"/>
    <col min="19" max="19" width="17.7109375" style="0" customWidth="1"/>
  </cols>
  <sheetData>
    <row r="2" ht="12.75">
      <c r="B2" s="2" t="s">
        <v>42</v>
      </c>
    </row>
    <row r="4" spans="2:9" ht="12.75">
      <c r="B4" t="s">
        <v>1</v>
      </c>
      <c r="C4" s="2">
        <v>429.37</v>
      </c>
      <c r="D4" t="s">
        <v>7</v>
      </c>
      <c r="F4" t="s">
        <v>5</v>
      </c>
      <c r="H4" s="2">
        <v>2832</v>
      </c>
      <c r="I4" t="s">
        <v>4</v>
      </c>
    </row>
    <row r="5" spans="2:9" ht="12.75">
      <c r="B5" t="s">
        <v>2</v>
      </c>
      <c r="C5" s="2">
        <v>458.75</v>
      </c>
      <c r="D5" t="s">
        <v>7</v>
      </c>
      <c r="F5" t="s">
        <v>6</v>
      </c>
      <c r="H5" s="2">
        <v>3379</v>
      </c>
      <c r="I5" t="s">
        <v>4</v>
      </c>
    </row>
    <row r="6" spans="2:8" ht="12.75">
      <c r="B6" t="s">
        <v>0</v>
      </c>
      <c r="C6" s="2">
        <v>165.67</v>
      </c>
      <c r="D6" t="s">
        <v>7</v>
      </c>
      <c r="H6" s="1" t="s">
        <v>3</v>
      </c>
    </row>
    <row r="7" spans="3:9" ht="12.75">
      <c r="C7" s="1" t="s">
        <v>3</v>
      </c>
      <c r="H7">
        <f>SUM(H4:H6)</f>
        <v>6211</v>
      </c>
      <c r="I7" t="s">
        <v>4</v>
      </c>
    </row>
    <row r="8" spans="3:6" ht="12.75">
      <c r="C8">
        <f>SUM(C4:C7)</f>
        <v>1053.79</v>
      </c>
      <c r="D8" t="s">
        <v>7</v>
      </c>
      <c r="F8" t="s">
        <v>39</v>
      </c>
    </row>
    <row r="10" spans="2:4" ht="12.75">
      <c r="B10" t="s">
        <v>8</v>
      </c>
      <c r="C10">
        <f>C8/H7</f>
        <v>0.16966511028819836</v>
      </c>
      <c r="D10" t="s">
        <v>9</v>
      </c>
    </row>
    <row r="11" spans="2:4" ht="12.75">
      <c r="B11" t="s">
        <v>44</v>
      </c>
      <c r="C11" s="2">
        <v>0.18</v>
      </c>
      <c r="D11" t="s">
        <v>9</v>
      </c>
    </row>
    <row r="12" ht="12.75">
      <c r="C12" s="2"/>
    </row>
    <row r="13" ht="12.75">
      <c r="C13" s="2"/>
    </row>
    <row r="14" ht="12.75">
      <c r="B14" s="2" t="s">
        <v>43</v>
      </c>
    </row>
    <row r="16" ht="12.75">
      <c r="B16" t="s">
        <v>45</v>
      </c>
    </row>
    <row r="17" ht="12.75">
      <c r="B17" t="s">
        <v>46</v>
      </c>
    </row>
    <row r="19" spans="2:3" ht="12.75">
      <c r="B19" t="s">
        <v>23</v>
      </c>
      <c r="C19" s="11">
        <v>0.05</v>
      </c>
    </row>
    <row r="20" spans="2:3" ht="12.75">
      <c r="B20" t="s">
        <v>24</v>
      </c>
      <c r="C20" s="8">
        <f>100%-C19</f>
        <v>0.95</v>
      </c>
    </row>
    <row r="23" ht="12.75">
      <c r="B23" s="2" t="s">
        <v>49</v>
      </c>
    </row>
    <row r="25" ht="12.75">
      <c r="B25" t="s">
        <v>60</v>
      </c>
    </row>
    <row r="26" ht="12.75">
      <c r="B26" t="s">
        <v>52</v>
      </c>
    </row>
    <row r="28" spans="2:12" ht="12.75">
      <c r="B28" s="7" t="s">
        <v>50</v>
      </c>
      <c r="I28" s="10">
        <v>4</v>
      </c>
      <c r="L28" s="6"/>
    </row>
    <row r="29" spans="2:12" ht="12.75">
      <c r="B29" s="7" t="s">
        <v>51</v>
      </c>
      <c r="I29" s="2">
        <v>12</v>
      </c>
      <c r="L29" s="6"/>
    </row>
    <row r="30" spans="11:12" ht="12.75">
      <c r="K30" s="2"/>
      <c r="L30" s="6"/>
    </row>
    <row r="31" spans="2:10" ht="12.75">
      <c r="B31" s="7"/>
      <c r="J31" t="s">
        <v>41</v>
      </c>
    </row>
    <row r="32" spans="2:19" ht="12.75">
      <c r="B32" s="16" t="s">
        <v>55</v>
      </c>
      <c r="D32" t="s">
        <v>28</v>
      </c>
      <c r="E32" t="s">
        <v>10</v>
      </c>
      <c r="F32" t="s">
        <v>16</v>
      </c>
      <c r="G32" t="s">
        <v>15</v>
      </c>
      <c r="H32" t="s">
        <v>14</v>
      </c>
      <c r="I32" s="12" t="s">
        <v>17</v>
      </c>
      <c r="J32" t="s">
        <v>22</v>
      </c>
      <c r="K32" t="s">
        <v>18</v>
      </c>
      <c r="L32" s="12" t="s">
        <v>19</v>
      </c>
      <c r="M32" t="s">
        <v>15</v>
      </c>
      <c r="N32" t="s">
        <v>14</v>
      </c>
      <c r="O32" s="12" t="s">
        <v>17</v>
      </c>
      <c r="P32" t="s">
        <v>22</v>
      </c>
      <c r="Q32" t="s">
        <v>18</v>
      </c>
      <c r="R32" s="12" t="s">
        <v>19</v>
      </c>
      <c r="S32" s="12" t="s">
        <v>53</v>
      </c>
    </row>
    <row r="34" spans="2:18" ht="12.75">
      <c r="B34" t="s">
        <v>26</v>
      </c>
      <c r="D34" s="15">
        <v>24</v>
      </c>
      <c r="E34" s="15">
        <v>10</v>
      </c>
      <c r="F34" s="13">
        <f>33/33</f>
        <v>1</v>
      </c>
      <c r="G34" s="6">
        <f aca="true" t="shared" si="0" ref="G34:G41">1+($I$28-1)/F34</f>
        <v>4</v>
      </c>
      <c r="H34" s="6">
        <f aca="true" t="shared" si="1" ref="H34:H41">24-G34</f>
        <v>20</v>
      </c>
      <c r="I34" s="5">
        <f aca="true" t="shared" si="2" ref="I34:I41">(G34*D34+H34*E34)/1000</f>
        <v>0.296</v>
      </c>
      <c r="J34" s="5">
        <f aca="true" t="shared" si="3" ref="J34:J41">I34*$C$20</f>
        <v>0.28119999999999995</v>
      </c>
      <c r="K34" s="5">
        <f aca="true" t="shared" si="4" ref="K34:K41">J34*$C$11</f>
        <v>0.05061599999999999</v>
      </c>
      <c r="L34" s="5">
        <f aca="true" t="shared" si="5" ref="L34:L41">K34*365</f>
        <v>18.474839999999997</v>
      </c>
      <c r="M34" s="6">
        <f aca="true" t="shared" si="6" ref="M34:M41">G34</f>
        <v>4</v>
      </c>
      <c r="N34" s="6">
        <f aca="true" t="shared" si="7" ref="N34:N41">24-M34-$I$29</f>
        <v>8</v>
      </c>
      <c r="O34" s="5">
        <f aca="true" t="shared" si="8" ref="O34:O41">(M34*D34+N34*E34+$I$29*1)/1000</f>
        <v>0.188</v>
      </c>
      <c r="P34" s="5">
        <f aca="true" t="shared" si="9" ref="P34:P41">O34*$C$20</f>
        <v>0.17859999999999998</v>
      </c>
      <c r="Q34" s="5">
        <f aca="true" t="shared" si="10" ref="Q34:Q41">P34*$C$11</f>
        <v>0.032147999999999996</v>
      </c>
      <c r="R34" s="5">
        <f aca="true" t="shared" si="11" ref="R34:R41">Q34*365</f>
        <v>11.73402</v>
      </c>
    </row>
    <row r="35" spans="2:24" ht="12.75">
      <c r="B35" s="3" t="s">
        <v>11</v>
      </c>
      <c r="D35" s="9">
        <v>37</v>
      </c>
      <c r="E35" s="9">
        <v>33</v>
      </c>
      <c r="F35" s="10">
        <f>33/33</f>
        <v>1</v>
      </c>
      <c r="G35" s="6">
        <f t="shared" si="0"/>
        <v>4</v>
      </c>
      <c r="H35" s="6">
        <f t="shared" si="1"/>
        <v>20</v>
      </c>
      <c r="I35" s="5">
        <f t="shared" si="2"/>
        <v>0.808</v>
      </c>
      <c r="J35" s="5">
        <f t="shared" si="3"/>
        <v>0.7676000000000001</v>
      </c>
      <c r="K35" s="5">
        <f t="shared" si="4"/>
        <v>0.138168</v>
      </c>
      <c r="L35" s="5">
        <f t="shared" si="5"/>
        <v>50.43132000000001</v>
      </c>
      <c r="M35" s="6">
        <f t="shared" si="6"/>
        <v>4</v>
      </c>
      <c r="N35" s="6">
        <f t="shared" si="7"/>
        <v>8</v>
      </c>
      <c r="O35" s="5">
        <f t="shared" si="8"/>
        <v>0.424</v>
      </c>
      <c r="P35" s="5">
        <f t="shared" si="9"/>
        <v>0.4028</v>
      </c>
      <c r="Q35" s="5">
        <f t="shared" si="10"/>
        <v>0.072504</v>
      </c>
      <c r="R35" s="5">
        <f t="shared" si="11"/>
        <v>26.46396</v>
      </c>
      <c r="V35" s="5"/>
      <c r="W35" s="5"/>
      <c r="X35" s="5"/>
    </row>
    <row r="36" spans="2:24" ht="12.75">
      <c r="B36" s="3" t="s">
        <v>12</v>
      </c>
      <c r="D36" s="14">
        <v>33</v>
      </c>
      <c r="E36" s="14">
        <v>28</v>
      </c>
      <c r="F36" s="13">
        <f>47/33</f>
        <v>1.4242424242424243</v>
      </c>
      <c r="G36" s="6">
        <f t="shared" si="0"/>
        <v>3.106382978723404</v>
      </c>
      <c r="H36" s="6">
        <f t="shared" si="1"/>
        <v>20.893617021276597</v>
      </c>
      <c r="I36" s="5">
        <f t="shared" si="2"/>
        <v>0.687531914893617</v>
      </c>
      <c r="J36" s="5">
        <f t="shared" si="3"/>
        <v>0.6531553191489361</v>
      </c>
      <c r="K36" s="5">
        <f t="shared" si="4"/>
        <v>0.1175679574468085</v>
      </c>
      <c r="L36" s="5">
        <f t="shared" si="5"/>
        <v>42.9123044680851</v>
      </c>
      <c r="M36" s="6">
        <f t="shared" si="6"/>
        <v>3.106382978723404</v>
      </c>
      <c r="N36" s="6">
        <f t="shared" si="7"/>
        <v>8.893617021276597</v>
      </c>
      <c r="O36" s="5">
        <f t="shared" si="8"/>
        <v>0.3635319148936171</v>
      </c>
      <c r="P36" s="5">
        <f t="shared" si="9"/>
        <v>0.3453553191489362</v>
      </c>
      <c r="Q36" s="5">
        <f t="shared" si="10"/>
        <v>0.06216395744680851</v>
      </c>
      <c r="R36" s="5">
        <f t="shared" si="11"/>
        <v>22.689844468085106</v>
      </c>
      <c r="V36" s="5"/>
      <c r="W36" s="5"/>
      <c r="X36" s="5"/>
    </row>
    <row r="37" spans="2:24" ht="12.75">
      <c r="B37" s="3" t="s">
        <v>57</v>
      </c>
      <c r="D37" s="9">
        <v>82</v>
      </c>
      <c r="E37" s="9">
        <f>(30+74)/2</f>
        <v>52</v>
      </c>
      <c r="F37" s="10">
        <f>193/33</f>
        <v>5.848484848484849</v>
      </c>
      <c r="G37" s="6">
        <f t="shared" si="0"/>
        <v>1.5129533678756477</v>
      </c>
      <c r="H37" s="6">
        <f t="shared" si="1"/>
        <v>22.487046632124354</v>
      </c>
      <c r="I37" s="5">
        <f t="shared" si="2"/>
        <v>1.2933886010362694</v>
      </c>
      <c r="J37" s="5">
        <f t="shared" si="3"/>
        <v>1.2287191709844558</v>
      </c>
      <c r="K37" s="5">
        <f t="shared" si="4"/>
        <v>0.22116945077720204</v>
      </c>
      <c r="L37" s="5">
        <f t="shared" si="5"/>
        <v>80.72684953367875</v>
      </c>
      <c r="M37" s="6">
        <f t="shared" si="6"/>
        <v>1.5129533678756477</v>
      </c>
      <c r="N37" s="6">
        <f t="shared" si="7"/>
        <v>10.487046632124354</v>
      </c>
      <c r="O37" s="5">
        <f t="shared" si="8"/>
        <v>0.6813886010362695</v>
      </c>
      <c r="P37" s="5">
        <f t="shared" si="9"/>
        <v>0.647319170984456</v>
      </c>
      <c r="Q37" s="5">
        <f t="shared" si="10"/>
        <v>0.11651745077720208</v>
      </c>
      <c r="R37" s="5">
        <f t="shared" si="11"/>
        <v>42.52886953367876</v>
      </c>
      <c r="S37" t="s">
        <v>58</v>
      </c>
      <c r="V37" s="5"/>
      <c r="W37" s="5"/>
      <c r="X37" s="5"/>
    </row>
    <row r="38" spans="2:24" ht="12.75">
      <c r="B38" s="17" t="s">
        <v>62</v>
      </c>
      <c r="D38" s="9">
        <v>75</v>
      </c>
      <c r="E38" s="9">
        <v>45</v>
      </c>
      <c r="F38" s="10">
        <v>5</v>
      </c>
      <c r="G38" s="6">
        <f t="shared" si="0"/>
        <v>1.6</v>
      </c>
      <c r="H38" s="6">
        <f>24-G38</f>
        <v>22.4</v>
      </c>
      <c r="I38" s="5">
        <f>(G38*D38+H38*E38)/1000</f>
        <v>1.128</v>
      </c>
      <c r="J38" s="5">
        <f t="shared" si="3"/>
        <v>1.0715999999999999</v>
      </c>
      <c r="K38" s="5">
        <f t="shared" si="4"/>
        <v>0.19288799999999998</v>
      </c>
      <c r="L38" s="5">
        <f>K38*365</f>
        <v>70.40411999999999</v>
      </c>
      <c r="M38" s="6">
        <f>G38</f>
        <v>1.6</v>
      </c>
      <c r="N38" s="6">
        <f t="shared" si="7"/>
        <v>10.399999999999999</v>
      </c>
      <c r="O38" s="5">
        <f>(M38*D38+N38*E38+$I$29*1)/1000</f>
        <v>0.6</v>
      </c>
      <c r="P38" s="5">
        <f t="shared" si="9"/>
        <v>0.57</v>
      </c>
      <c r="Q38" s="5">
        <f t="shared" si="10"/>
        <v>0.10259999999999998</v>
      </c>
      <c r="R38" s="5">
        <f>Q38*365</f>
        <v>37.44899999999999</v>
      </c>
      <c r="S38" t="s">
        <v>58</v>
      </c>
      <c r="V38" s="5"/>
      <c r="W38" s="5"/>
      <c r="X38" s="5"/>
    </row>
    <row r="39" spans="2:24" ht="12.75">
      <c r="B39" s="3" t="s">
        <v>13</v>
      </c>
      <c r="D39" s="14">
        <v>130</v>
      </c>
      <c r="E39" s="14">
        <f>(76+93)/2</f>
        <v>84.5</v>
      </c>
      <c r="F39" s="13">
        <f>140/33</f>
        <v>4.242424242424242</v>
      </c>
      <c r="G39" s="6">
        <f t="shared" si="0"/>
        <v>1.7071428571428573</v>
      </c>
      <c r="H39" s="6">
        <f t="shared" si="1"/>
        <v>22.292857142857144</v>
      </c>
      <c r="I39" s="5">
        <f t="shared" si="2"/>
        <v>2.105675</v>
      </c>
      <c r="J39" s="5">
        <f t="shared" si="3"/>
        <v>2.0003912500000003</v>
      </c>
      <c r="K39" s="5">
        <f t="shared" si="4"/>
        <v>0.360070425</v>
      </c>
      <c r="L39" s="5">
        <f t="shared" si="5"/>
        <v>131.425705125</v>
      </c>
      <c r="M39" s="6">
        <f t="shared" si="6"/>
        <v>1.7071428571428573</v>
      </c>
      <c r="N39" s="6">
        <f t="shared" si="7"/>
        <v>10.292857142857144</v>
      </c>
      <c r="O39" s="5">
        <f t="shared" si="8"/>
        <v>1.1036750000000002</v>
      </c>
      <c r="P39" s="5">
        <f t="shared" si="9"/>
        <v>1.04849125</v>
      </c>
      <c r="Q39" s="5">
        <f t="shared" si="10"/>
        <v>0.188728425</v>
      </c>
      <c r="R39" s="5">
        <f t="shared" si="11"/>
        <v>68.885875125</v>
      </c>
      <c r="V39" s="5"/>
      <c r="W39" s="5"/>
      <c r="X39" s="5"/>
    </row>
    <row r="40" spans="2:24" ht="12.75">
      <c r="B40" s="3" t="s">
        <v>21</v>
      </c>
      <c r="D40" s="9">
        <v>170</v>
      </c>
      <c r="E40" s="2">
        <v>90</v>
      </c>
      <c r="F40" s="13">
        <f>90/33</f>
        <v>2.727272727272727</v>
      </c>
      <c r="G40" s="6">
        <f t="shared" si="0"/>
        <v>2.1</v>
      </c>
      <c r="H40" s="6">
        <f t="shared" si="1"/>
        <v>21.9</v>
      </c>
      <c r="I40" s="5">
        <f t="shared" si="2"/>
        <v>2.328</v>
      </c>
      <c r="J40" s="5">
        <f t="shared" si="3"/>
        <v>2.2116</v>
      </c>
      <c r="K40" s="5">
        <f t="shared" si="4"/>
        <v>0.39808799999999994</v>
      </c>
      <c r="L40" s="5">
        <f t="shared" si="5"/>
        <v>145.30211999999997</v>
      </c>
      <c r="M40" s="6">
        <f t="shared" si="6"/>
        <v>2.1</v>
      </c>
      <c r="N40" s="6">
        <f t="shared" si="7"/>
        <v>9.899999999999999</v>
      </c>
      <c r="O40" s="5">
        <f t="shared" si="8"/>
        <v>1.26</v>
      </c>
      <c r="P40" s="5">
        <f t="shared" si="9"/>
        <v>1.1969999999999998</v>
      </c>
      <c r="Q40" s="5">
        <f t="shared" si="10"/>
        <v>0.21545999999999996</v>
      </c>
      <c r="R40" s="5">
        <f t="shared" si="11"/>
        <v>78.64289999999998</v>
      </c>
      <c r="V40" s="5"/>
      <c r="W40" s="5"/>
      <c r="X40" s="5"/>
    </row>
    <row r="41" spans="2:24" ht="12.75">
      <c r="B41" s="3" t="s">
        <v>25</v>
      </c>
      <c r="D41" s="9">
        <v>360</v>
      </c>
      <c r="E41" s="2">
        <v>170</v>
      </c>
      <c r="F41" s="13">
        <f>190/33</f>
        <v>5.757575757575758</v>
      </c>
      <c r="G41" s="6">
        <f t="shared" si="0"/>
        <v>1.5210526315789474</v>
      </c>
      <c r="H41" s="6">
        <f t="shared" si="1"/>
        <v>22.478947368421053</v>
      </c>
      <c r="I41" s="5">
        <f t="shared" si="2"/>
        <v>4.369</v>
      </c>
      <c r="J41" s="5">
        <f t="shared" si="3"/>
        <v>4.15055</v>
      </c>
      <c r="K41" s="5">
        <f t="shared" si="4"/>
        <v>0.747099</v>
      </c>
      <c r="L41" s="5">
        <f t="shared" si="5"/>
        <v>272.691135</v>
      </c>
      <c r="M41" s="6">
        <f t="shared" si="6"/>
        <v>1.5210526315789474</v>
      </c>
      <c r="N41" s="6">
        <f t="shared" si="7"/>
        <v>10.478947368421053</v>
      </c>
      <c r="O41" s="5">
        <f t="shared" si="8"/>
        <v>2.341</v>
      </c>
      <c r="P41" s="5">
        <f t="shared" si="9"/>
        <v>2.22395</v>
      </c>
      <c r="Q41" s="5">
        <f t="shared" si="10"/>
        <v>0.400311</v>
      </c>
      <c r="R41" s="5">
        <f t="shared" si="11"/>
        <v>146.11351499999998</v>
      </c>
      <c r="S41" t="s">
        <v>56</v>
      </c>
      <c r="V41" s="5"/>
      <c r="W41" s="5"/>
      <c r="X41" s="5"/>
    </row>
    <row r="42" spans="2:17" ht="12.75">
      <c r="B42" s="3"/>
      <c r="E42" s="4"/>
      <c r="G42" s="6"/>
      <c r="I42" s="6"/>
      <c r="J42" s="6"/>
      <c r="K42" s="5"/>
      <c r="L42" s="5"/>
      <c r="M42" s="5"/>
      <c r="N42" s="5"/>
      <c r="P42" s="5"/>
      <c r="Q42" s="5"/>
    </row>
    <row r="43" ht="12.75">
      <c r="B43" s="2" t="s">
        <v>47</v>
      </c>
    </row>
    <row r="45" ht="12.75">
      <c r="B45" t="s">
        <v>48</v>
      </c>
    </row>
    <row r="47" spans="2:11" ht="12.75">
      <c r="B47" s="12" t="s">
        <v>54</v>
      </c>
      <c r="C47" s="12"/>
      <c r="E47" s="12" t="s">
        <v>59</v>
      </c>
      <c r="F47" t="s">
        <v>29</v>
      </c>
      <c r="G47" s="12" t="s">
        <v>31</v>
      </c>
      <c r="I47" s="12" t="s">
        <v>27</v>
      </c>
      <c r="J47" t="s">
        <v>29</v>
      </c>
      <c r="K47" s="12" t="s">
        <v>7</v>
      </c>
    </row>
    <row r="49" spans="2:11" ht="12.75">
      <c r="B49" t="s">
        <v>20</v>
      </c>
      <c r="E49" s="2">
        <v>2</v>
      </c>
      <c r="F49" s="5">
        <f>E49*24/1000</f>
        <v>0.048</v>
      </c>
      <c r="G49" s="5">
        <f aca="true" t="shared" si="12" ref="G49:G58">F49*365*$C$11</f>
        <v>3.1536</v>
      </c>
      <c r="I49" s="2">
        <v>30</v>
      </c>
      <c r="J49" s="5">
        <f>I49*24/1000</f>
        <v>0.72</v>
      </c>
      <c r="K49" s="5">
        <f>J49*365*$C$11</f>
        <v>47.304</v>
      </c>
    </row>
    <row r="50" spans="2:9" ht="12.75">
      <c r="B50" t="s">
        <v>30</v>
      </c>
      <c r="E50" s="2">
        <v>7</v>
      </c>
      <c r="F50" s="5">
        <f aca="true" t="shared" si="13" ref="F50:F58">E50*24/1000</f>
        <v>0.168</v>
      </c>
      <c r="G50" s="5">
        <f t="shared" si="12"/>
        <v>11.0376</v>
      </c>
      <c r="I50" s="2"/>
    </row>
    <row r="51" spans="2:9" ht="12.75">
      <c r="B51" t="s">
        <v>32</v>
      </c>
      <c r="E51" s="2">
        <v>2</v>
      </c>
      <c r="F51" s="5">
        <f t="shared" si="13"/>
        <v>0.048</v>
      </c>
      <c r="G51" s="5">
        <f t="shared" si="12"/>
        <v>3.1536</v>
      </c>
      <c r="I51" s="2"/>
    </row>
    <row r="52" spans="2:9" ht="12.75">
      <c r="B52" t="s">
        <v>33</v>
      </c>
      <c r="E52" s="2">
        <v>0.1</v>
      </c>
      <c r="F52" s="5">
        <f t="shared" si="13"/>
        <v>0.0024000000000000002</v>
      </c>
      <c r="G52" s="5">
        <f t="shared" si="12"/>
        <v>0.15768000000000001</v>
      </c>
      <c r="I52" s="2"/>
    </row>
    <row r="53" spans="2:9" ht="12.75">
      <c r="B53" t="s">
        <v>34</v>
      </c>
      <c r="E53" s="2">
        <v>7</v>
      </c>
      <c r="F53" s="5">
        <f t="shared" si="13"/>
        <v>0.168</v>
      </c>
      <c r="G53" s="5">
        <f t="shared" si="12"/>
        <v>11.0376</v>
      </c>
      <c r="I53" s="2"/>
    </row>
    <row r="54" spans="2:9" ht="12.75">
      <c r="B54" t="s">
        <v>35</v>
      </c>
      <c r="E54" s="2">
        <v>5</v>
      </c>
      <c r="F54" s="5">
        <f t="shared" si="13"/>
        <v>0.12</v>
      </c>
      <c r="G54" s="5">
        <f t="shared" si="12"/>
        <v>7.8839999999999995</v>
      </c>
      <c r="I54" s="2"/>
    </row>
    <row r="55" spans="2:9" ht="12.75">
      <c r="B55" t="s">
        <v>36</v>
      </c>
      <c r="E55" s="2">
        <v>4</v>
      </c>
      <c r="F55" s="5">
        <f t="shared" si="13"/>
        <v>0.096</v>
      </c>
      <c r="G55" s="5">
        <f t="shared" si="12"/>
        <v>6.3072</v>
      </c>
      <c r="I55" s="2"/>
    </row>
    <row r="56" spans="2:9" ht="12.75">
      <c r="B56" t="s">
        <v>37</v>
      </c>
      <c r="E56" s="2">
        <v>8</v>
      </c>
      <c r="F56" s="5">
        <f t="shared" si="13"/>
        <v>0.192</v>
      </c>
      <c r="G56" s="5">
        <f t="shared" si="12"/>
        <v>12.6144</v>
      </c>
      <c r="I56" s="2"/>
    </row>
    <row r="57" spans="2:9" ht="12.75">
      <c r="B57" t="s">
        <v>38</v>
      </c>
      <c r="E57" s="2">
        <v>17</v>
      </c>
      <c r="F57" s="5">
        <f t="shared" si="13"/>
        <v>0.408</v>
      </c>
      <c r="G57" s="5">
        <f t="shared" si="12"/>
        <v>26.8056</v>
      </c>
      <c r="I57" s="2"/>
    </row>
    <row r="58" spans="2:7" ht="12.75">
      <c r="B58" t="s">
        <v>61</v>
      </c>
      <c r="E58" s="2">
        <v>29</v>
      </c>
      <c r="F58" s="5">
        <f t="shared" si="13"/>
        <v>0.696</v>
      </c>
      <c r="G58" s="5">
        <f t="shared" si="12"/>
        <v>45.727199999999996</v>
      </c>
    </row>
    <row r="23264" ht="12.75">
      <c r="CU23264" t="s">
        <v>39</v>
      </c>
    </row>
    <row r="23449" ht="12.75">
      <c r="CQ23449" t="s">
        <v>40</v>
      </c>
    </row>
  </sheetData>
  <sheetProtection/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4" sqref="H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6" sqref="B5:B6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Evaluation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Evaluation</dc:creator>
  <cp:keywords/>
  <dc:description/>
  <cp:lastModifiedBy>admin</cp:lastModifiedBy>
  <dcterms:created xsi:type="dcterms:W3CDTF">2011-10-18T19:21:32Z</dcterms:created>
  <dcterms:modified xsi:type="dcterms:W3CDTF">2017-03-15T19:58:07Z</dcterms:modified>
  <cp:category/>
  <cp:version/>
  <cp:contentType/>
  <cp:contentStatus/>
</cp:coreProperties>
</file>